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38400" windowHeight="22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D55" i="1"/>
  <c r="D67" i="1"/>
  <c r="D66" i="1"/>
  <c r="D68" i="1"/>
  <c r="D69" i="1"/>
  <c r="D47" i="1"/>
  <c r="D27" i="1"/>
  <c r="D48" i="1"/>
  <c r="D30" i="1"/>
  <c r="D49" i="1"/>
  <c r="D28" i="1"/>
  <c r="D51" i="1"/>
  <c r="D52" i="1"/>
  <c r="D53" i="1"/>
  <c r="D54" i="1"/>
  <c r="D56" i="1"/>
  <c r="D57" i="1"/>
  <c r="D59" i="1"/>
  <c r="D29" i="1"/>
  <c r="D60" i="1"/>
  <c r="D61" i="1"/>
  <c r="D63" i="1"/>
  <c r="D64" i="1"/>
  <c r="D65" i="1"/>
  <c r="D71" i="1"/>
  <c r="D72" i="1"/>
</calcChain>
</file>

<file path=xl/comments1.xml><?xml version="1.0" encoding="utf-8"?>
<comments xmlns="http://schemas.openxmlformats.org/spreadsheetml/2006/main">
  <authors>
    <author>Chris Laumans</author>
  </authors>
  <commentList>
    <comment ref="N37" authorId="0">
      <text>
        <r>
          <rPr>
            <b/>
            <sz val="9"/>
            <color indexed="81"/>
            <rFont val="Calibri"/>
            <family val="2"/>
          </rPr>
          <t>Chris Laumans:</t>
        </r>
        <r>
          <rPr>
            <sz val="9"/>
            <color indexed="81"/>
            <rFont val="Calibri"/>
            <family val="2"/>
          </rPr>
          <t xml:space="preserve">
TXT_TABLE(V(gas_ccgt_energy, gas_conv_energy_energetic, ccgt_ccs_energy, gas_turbine_energy_energetic, coal_pwd_energy, coal_igcc_energy, coal_conv_energy, coal_pwd_ccs_energy, coal_igcc_ccs_energy, oil_plant_energy) , full_key, fixed_costs_per_mw_input, variable_costs_per_mwh_input,electricity_output_conversion, part_load_operating_point, part_load_efficiency_penalty, availability, weighted_carrier_co2_per_mj, co2_free)</t>
        </r>
      </text>
    </comment>
  </commentList>
</comments>
</file>

<file path=xl/connections.xml><?xml version="1.0" encoding="utf-8"?>
<connections xmlns="http://schemas.openxmlformats.org/spreadsheetml/2006/main">
  <connection id="1" name="gas flex properties.txt" type="6" refreshedVersion="0" background="1" saveData="1">
    <textPr fileType="mac" sourceFile="Macintosh HD:Users:ChrisLaumans:Desktop:gas flex properties.txt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<sst xmlns="http://schemas.openxmlformats.org/spreadsheetml/2006/main" count="141" uniqueCount="95">
  <si>
    <t>MW</t>
  </si>
  <si>
    <t>Capacity factor</t>
  </si>
  <si>
    <t>%</t>
  </si>
  <si>
    <t>MWh</t>
  </si>
  <si>
    <t>EUR/MWh</t>
  </si>
  <si>
    <t>EUR</t>
  </si>
  <si>
    <t>Availability</t>
  </si>
  <si>
    <t>Additional capacity costs per MWh wind</t>
  </si>
  <si>
    <t>Backup electricity production</t>
  </si>
  <si>
    <t>Additional reserve costs</t>
  </si>
  <si>
    <t>Total additional reserve costs</t>
  </si>
  <si>
    <t>Additional reserve costs per MWh wind</t>
  </si>
  <si>
    <t>Additional emissions</t>
  </si>
  <si>
    <t>Additional emissions per MWh wind</t>
  </si>
  <si>
    <t>kgCO2/MWh</t>
  </si>
  <si>
    <t>Totals</t>
  </si>
  <si>
    <t>Additional costs per MWh wind</t>
  </si>
  <si>
    <t>Units</t>
  </si>
  <si>
    <t>EUR/MW/yr</t>
  </si>
  <si>
    <t>Comments</t>
  </si>
  <si>
    <t>Wind</t>
  </si>
  <si>
    <t>Volatile capacity data</t>
  </si>
  <si>
    <t>Backup technology data</t>
  </si>
  <si>
    <t>From (Strbac, 2006)</t>
  </si>
  <si>
    <t>Generation costs at part load</t>
  </si>
  <si>
    <t>Generation costs at full load</t>
  </si>
  <si>
    <t>Capacity needed to provide required reserve</t>
  </si>
  <si>
    <t>Electricity production if reserves operate at max capacity factor at part load</t>
  </si>
  <si>
    <t>Part load operating point</t>
  </si>
  <si>
    <t>Same as additional reserve costs</t>
  </si>
  <si>
    <r>
      <rPr>
        <b/>
        <i/>
        <sz val="12"/>
        <color theme="1"/>
        <rFont val="Calibri"/>
        <scheme val="minor"/>
      </rPr>
      <t>NOTE:</t>
    </r>
    <r>
      <rPr>
        <sz val="12"/>
        <color theme="1"/>
        <rFont val="Calibri"/>
        <family val="2"/>
        <scheme val="minor"/>
      </rPr>
      <t xml:space="preserve"> In this example only Wind Offshore is considered, but in the ETM the calculation will work for the combination of all volatile technologies</t>
    </r>
  </si>
  <si>
    <t>Capacity credit</t>
  </si>
  <si>
    <t>Forecasting error</t>
  </si>
  <si>
    <t>Wind electricity production</t>
  </si>
  <si>
    <t>Fixed costs per mw input</t>
  </si>
  <si>
    <t>Variable costs per mwh input</t>
  </si>
  <si>
    <t>Efficiency at full load</t>
  </si>
  <si>
    <t>Part load efficiency penalty</t>
  </si>
  <si>
    <t>Calculations</t>
  </si>
  <si>
    <t>In the ETM values are defined per MW input</t>
  </si>
  <si>
    <t>Required additional backup capacity</t>
  </si>
  <si>
    <t>Required spnning reserve capacity</t>
  </si>
  <si>
    <t>Full load hours of additional backup capacity</t>
  </si>
  <si>
    <t>hr</t>
  </si>
  <si>
    <t>Calculated by ETM based on 68% load factor</t>
  </si>
  <si>
    <t>Electricity peak demand_agriculture</t>
  </si>
  <si>
    <t>Electricity peak demand_households</t>
  </si>
  <si>
    <t>Electricity peak demand_industry</t>
  </si>
  <si>
    <t>Electricity peak demand_other</t>
  </si>
  <si>
    <t>Electricity peak demand_buildings</t>
  </si>
  <si>
    <t>Electricity peak demand_industry non energetic</t>
  </si>
  <si>
    <t>Total electricity peak demand</t>
  </si>
  <si>
    <t>Query: additional_backup_capacity_required_in_mw</t>
  </si>
  <si>
    <t>Query: additional_spinning_reserve_required_in_mw</t>
  </si>
  <si>
    <t>Query: full_load_hours_of_backup_capacity</t>
  </si>
  <si>
    <t>Query: volatile_electricity_production</t>
  </si>
  <si>
    <t>Weighted carrier co2 per mj</t>
  </si>
  <si>
    <t>kgCO2</t>
  </si>
  <si>
    <t>Weighted average CO2 emissions of converter depending on input fuels</t>
  </si>
  <si>
    <t>Factor 3600 is conversion from 1/MJ to 1/MWh</t>
  </si>
  <si>
    <t>kgCO2/MJ</t>
  </si>
  <si>
    <t>Emissions at part load</t>
  </si>
  <si>
    <t>Emissions at full load</t>
  </si>
  <si>
    <t>Emissions of backup capacity</t>
  </si>
  <si>
    <t>Gas CCGT</t>
  </si>
  <si>
    <t>Gas conventional</t>
  </si>
  <si>
    <t>Oil plant</t>
  </si>
  <si>
    <t>Coal IGCC</t>
  </si>
  <si>
    <t>Coal powder</t>
  </si>
  <si>
    <t>Coal conventional</t>
  </si>
  <si>
    <t>Gas CCGT CCS</t>
  </si>
  <si>
    <t>Coal powder CCS</t>
  </si>
  <si>
    <t>Coal IGCC CCS</t>
  </si>
  <si>
    <t>Gas turbine</t>
  </si>
  <si>
    <t>Fuel emissions per MWh</t>
  </si>
  <si>
    <t>In the ETM values are defined per MW input, therefore divide by efficiency for costs per MWe</t>
  </si>
  <si>
    <t>The query in the comment of this cell can be used to extract the data below from the ET Engine</t>
  </si>
  <si>
    <t>Costs - Additional capacity</t>
  </si>
  <si>
    <t>Costs - Reserves</t>
  </si>
  <si>
    <t>Emissions - Additional capacity</t>
  </si>
  <si>
    <t>Emissions - Reserves</t>
  </si>
  <si>
    <t>Power plant data from ETM, as provided in the ETM</t>
  </si>
  <si>
    <t>CO2 free (carbon capture percentage)</t>
  </si>
  <si>
    <t>Investment costs per MWe output</t>
  </si>
  <si>
    <t>Total costs of additional capacity</t>
  </si>
  <si>
    <t>Since each power plant can only operate within a certain range this value needs to be calculated</t>
  </si>
  <si>
    <t>The following Excel demonstrates the comparison of electricity backup options calculation as implemented in the ETM</t>
  </si>
  <si>
    <t>Input data</t>
  </si>
  <si>
    <t>Installed wind offshore capacity</t>
  </si>
  <si>
    <t>Data</t>
  </si>
  <si>
    <t>In the ETM these values scale with the demand</t>
  </si>
  <si>
    <t>The load factor 68% is assumed the same for all sectors</t>
  </si>
  <si>
    <t>Variability of demand</t>
  </si>
  <si>
    <t>Electricity production assuming reserve capacity operates 8760 hours per year</t>
  </si>
  <si>
    <r>
      <rPr>
        <b/>
        <i/>
        <sz val="12"/>
        <color theme="1"/>
        <rFont val="Calibri"/>
        <scheme val="minor"/>
      </rPr>
      <t>NOTE:</t>
    </r>
    <r>
      <rPr>
        <sz val="12"/>
        <color theme="1"/>
        <rFont val="Calibri"/>
        <family val="2"/>
        <scheme val="minor"/>
      </rPr>
      <t xml:space="preserve"> Values may deviate slightly from ETM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</si>
</sst>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0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scheme val="minor"/>
    </font>
    <font>
      <sz val="16"/>
      <color theme="0"/>
      <name val="Calibri"/>
      <scheme val="minor"/>
    </font>
    <font>
      <b/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9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left" indent="2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7" fillId="2" borderId="0" xfId="0" applyFont="1" applyFill="1"/>
    <xf numFmtId="9" fontId="0" fillId="0" borderId="0" xfId="35" applyFont="1"/>
    <xf numFmtId="0" fontId="0" fillId="0" borderId="0" xfId="0" applyFill="1"/>
    <xf numFmtId="1" fontId="9" fillId="0" borderId="0" xfId="0" applyNumberFormat="1" applyFont="1"/>
    <xf numFmtId="169" fontId="0" fillId="0" borderId="0" xfId="0" applyNumberFormat="1"/>
    <xf numFmtId="170" fontId="0" fillId="0" borderId="0" xfId="0" applyNumberFormat="1"/>
  </cellXfs>
  <cellStyles count="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Percent" xfId="3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</a:t>
            </a:r>
            <a:r>
              <a:rPr lang="en-US" baseline="0"/>
              <a:t> of electricity backup options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19959714338"/>
          <c:y val="0.145054945054945"/>
          <c:w val="0.811445705914668"/>
          <c:h val="0.48247210105931"/>
        </c:manualLayout>
      </c:layout>
      <c:scatterChart>
        <c:scatterStyle val="lineMarker"/>
        <c:varyColors val="0"/>
        <c:ser>
          <c:idx val="7"/>
          <c:order val="0"/>
          <c:tx>
            <c:strRef>
              <c:f>Sheet1!$D$36</c:f>
              <c:strCache>
                <c:ptCount val="1"/>
                <c:pt idx="0">
                  <c:v>Gas CCGT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Sheet1!$D$72</c:f>
              <c:numCache>
                <c:formatCode>0.0</c:formatCode>
                <c:ptCount val="1"/>
                <c:pt idx="0">
                  <c:v>52.06251469531923</c:v>
                </c:pt>
              </c:numCache>
            </c:numRef>
          </c:xVal>
          <c:yVal>
            <c:numRef>
              <c:f>Sheet1!$D$71</c:f>
              <c:numCache>
                <c:formatCode>0.0</c:formatCode>
                <c:ptCount val="1"/>
                <c:pt idx="0">
                  <c:v>6.102015046342639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Sheet1!$E$36</c:f>
              <c:strCache>
                <c:ptCount val="1"/>
                <c:pt idx="0">
                  <c:v>Gas conventional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Sheet1!$E$72</c:f>
              <c:numCache>
                <c:formatCode>0.0</c:formatCode>
                <c:ptCount val="1"/>
                <c:pt idx="0">
                  <c:v>100.8181408202152</c:v>
                </c:pt>
              </c:numCache>
            </c:numRef>
          </c:xVal>
          <c:yVal>
            <c:numRef>
              <c:f>Sheet1!$E$71</c:f>
              <c:numCache>
                <c:formatCode>0.0</c:formatCode>
                <c:ptCount val="1"/>
                <c:pt idx="0">
                  <c:v>4.8966924697786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Sheet1!$F$36</c:f>
              <c:strCache>
                <c:ptCount val="1"/>
                <c:pt idx="0">
                  <c:v>Gas CCGT CCS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Sheet1!$F$72</c:f>
              <c:numCache>
                <c:formatCode>0.0</c:formatCode>
                <c:ptCount val="1"/>
                <c:pt idx="0">
                  <c:v>11.57278236739012</c:v>
                </c:pt>
              </c:numCache>
            </c:numRef>
          </c:xVal>
          <c:yVal>
            <c:numRef>
              <c:f>Sheet1!$F$71</c:f>
              <c:numCache>
                <c:formatCode>0.0</c:formatCode>
                <c:ptCount val="1"/>
                <c:pt idx="0">
                  <c:v>17.34116062968195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Sheet1!$G$36</c:f>
              <c:strCache>
                <c:ptCount val="1"/>
                <c:pt idx="0">
                  <c:v>Gas turbine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Sheet1!$G$72</c:f>
              <c:numCache>
                <c:formatCode>0.0</c:formatCode>
                <c:ptCount val="1"/>
                <c:pt idx="0">
                  <c:v>114.6285228755132</c:v>
                </c:pt>
              </c:numCache>
            </c:numRef>
          </c:xVal>
          <c:yVal>
            <c:numRef>
              <c:f>Sheet1!$G$71</c:f>
              <c:numCache>
                <c:formatCode>0.0</c:formatCode>
                <c:ptCount val="1"/>
                <c:pt idx="0">
                  <c:v>5.565456902435027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Sheet1!$H$36</c:f>
              <c:strCache>
                <c:ptCount val="1"/>
                <c:pt idx="0">
                  <c:v>Coal powder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Sheet1!$H$72</c:f>
              <c:numCache>
                <c:formatCode>0.0</c:formatCode>
                <c:ptCount val="1"/>
                <c:pt idx="0">
                  <c:v>138.513169741918</c:v>
                </c:pt>
              </c:numCache>
            </c:numRef>
          </c:xVal>
          <c:yVal>
            <c:numRef>
              <c:f>Sheet1!$H$71</c:f>
              <c:numCache>
                <c:formatCode>0.0</c:formatCode>
                <c:ptCount val="1"/>
                <c:pt idx="0">
                  <c:v>9.519818924509891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Sheet1!$I$36</c:f>
              <c:strCache>
                <c:ptCount val="1"/>
                <c:pt idx="0">
                  <c:v>Coal IGCC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</c:spPr>
          </c:marker>
          <c:xVal>
            <c:numRef>
              <c:f>Sheet1!$I$72</c:f>
              <c:numCache>
                <c:formatCode>0.0</c:formatCode>
                <c:ptCount val="1"/>
                <c:pt idx="0">
                  <c:v>123.2318882050044</c:v>
                </c:pt>
              </c:numCache>
            </c:numRef>
          </c:xVal>
          <c:yVal>
            <c:numRef>
              <c:f>Sheet1!$I$71</c:f>
              <c:numCache>
                <c:formatCode>0.0</c:formatCode>
                <c:ptCount val="1"/>
                <c:pt idx="0">
                  <c:v>12.56863599037271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Sheet1!$J$36</c:f>
              <c:strCache>
                <c:ptCount val="1"/>
                <c:pt idx="0">
                  <c:v>Coal conventional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Sheet1!$J$72</c:f>
              <c:numCache>
                <c:formatCode>0.0</c:formatCode>
                <c:ptCount val="1"/>
                <c:pt idx="0">
                  <c:v>140.9707735298759</c:v>
                </c:pt>
              </c:numCache>
            </c:numRef>
          </c:xVal>
          <c:yVal>
            <c:numRef>
              <c:f>Sheet1!$J$71</c:f>
              <c:numCache>
                <c:formatCode>0.0</c:formatCode>
                <c:ptCount val="1"/>
                <c:pt idx="0">
                  <c:v>6.660883182292582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Sheet1!$K$36</c:f>
              <c:strCache>
                <c:ptCount val="1"/>
                <c:pt idx="0">
                  <c:v>Coal powder CCS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Sheet1!$K$72</c:f>
              <c:numCache>
                <c:formatCode>0.0</c:formatCode>
                <c:ptCount val="1"/>
                <c:pt idx="0">
                  <c:v>34.56929576263107</c:v>
                </c:pt>
              </c:numCache>
            </c:numRef>
          </c:xVal>
          <c:yVal>
            <c:numRef>
              <c:f>Sheet1!$K$71</c:f>
              <c:numCache>
                <c:formatCode>0.0</c:formatCode>
                <c:ptCount val="1"/>
                <c:pt idx="0">
                  <c:v>23.58864192084176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Sheet1!$L$36</c:f>
              <c:strCache>
                <c:ptCount val="1"/>
                <c:pt idx="0">
                  <c:v>Coal IGCC CCS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Sheet1!$L$72</c:f>
              <c:numCache>
                <c:formatCode>0.0</c:formatCode>
                <c:ptCount val="1"/>
                <c:pt idx="0">
                  <c:v>28.47453581860682</c:v>
                </c:pt>
              </c:numCache>
            </c:numRef>
          </c:xVal>
          <c:yVal>
            <c:numRef>
              <c:f>Sheet1!$L$71</c:f>
              <c:numCache>
                <c:formatCode>0.0</c:formatCode>
                <c:ptCount val="1"/>
                <c:pt idx="0">
                  <c:v>26.81541781730537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Sheet1!$M$36</c:f>
              <c:strCache>
                <c:ptCount val="1"/>
                <c:pt idx="0">
                  <c:v>Oil plant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Sheet1!$M$72</c:f>
              <c:numCache>
                <c:formatCode>0.0</c:formatCode>
                <c:ptCount val="1"/>
                <c:pt idx="0">
                  <c:v>82.56780225273977</c:v>
                </c:pt>
              </c:numCache>
            </c:numRef>
          </c:xVal>
          <c:yVal>
            <c:numRef>
              <c:f>Sheet1!$M$71</c:f>
              <c:numCache>
                <c:formatCode>0.0</c:formatCode>
                <c:ptCount val="1"/>
                <c:pt idx="0">
                  <c:v>5.867474904200934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738232"/>
        <c:axId val="806736584"/>
      </c:scatterChart>
      <c:valAx>
        <c:axId val="806738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Additional emissions (kgCO2/MWhe volatile)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06736584"/>
        <c:crosses val="autoZero"/>
        <c:crossBetween val="midCat"/>
        <c:majorUnit val="40.0"/>
      </c:valAx>
      <c:valAx>
        <c:axId val="806736584"/>
        <c:scaling>
          <c:orientation val="minMax"/>
          <c:max val="4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Additional costs</a:t>
                </a:r>
                <a:r>
                  <a:rPr lang="en-US" sz="1200" b="0" baseline="0"/>
                  <a:t> (EUR/MWhe volatile)</a:t>
                </a:r>
                <a:endParaRPr lang="en-US" sz="1200" b="0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06738232"/>
        <c:crosses val="autoZero"/>
        <c:crossBetween val="midCat"/>
        <c:majorUnit val="10.0"/>
      </c:valAx>
    </c:plotArea>
    <c:legend>
      <c:legendPos val="b"/>
      <c:layout>
        <c:manualLayout>
          <c:xMode val="edge"/>
          <c:yMode val="edge"/>
          <c:x val="0.0918214612708295"/>
          <c:y val="0.716295672831106"/>
          <c:w val="0.844263871085882"/>
          <c:h val="0.175812219276786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1104900</xdr:colOff>
      <xdr:row>2</xdr:row>
      <xdr:rowOff>19050</xdr:rowOff>
    </xdr:from>
    <xdr:to>
      <xdr:col>10</xdr:col>
      <xdr:colOff>1181100</xdr:colOff>
      <xdr:row>33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2</xdr:row>
      <xdr:rowOff>12700</xdr:rowOff>
    </xdr:from>
    <xdr:to>
      <xdr:col>13</xdr:col>
      <xdr:colOff>3111500</xdr:colOff>
      <xdr:row>33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25700" y="393700"/>
          <a:ext cx="5778500" cy="6172200"/>
        </a:xfrm>
        <a:prstGeom prst="rect">
          <a:avLst/>
        </a:prstGeom>
        <a:ln w="1270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12</xdr:col>
      <xdr:colOff>1104901</xdr:colOff>
      <xdr:row>6</xdr:row>
      <xdr:rowOff>38100</xdr:rowOff>
    </xdr:from>
    <xdr:to>
      <xdr:col>13</xdr:col>
      <xdr:colOff>3175001</xdr:colOff>
      <xdr:row>9</xdr:row>
      <xdr:rowOff>139700</xdr:rowOff>
    </xdr:to>
    <xdr:sp macro="" textlink="">
      <xdr:nvSpPr>
        <xdr:cNvPr id="5" name="TextBox 4"/>
        <xdr:cNvSpPr txBox="1"/>
      </xdr:nvSpPr>
      <xdr:spPr>
        <a:xfrm>
          <a:off x="17551401" y="1181100"/>
          <a:ext cx="34163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Screenshot from ETM for same scenario (12GW wind</a:t>
          </a:r>
          <a:r>
            <a:rPr lang="en-US" sz="1600" b="1" baseline="0">
              <a:solidFill>
                <a:schemeClr val="accent6">
                  <a:lumMod val="75000"/>
                </a:schemeClr>
              </a:solidFill>
            </a:rPr>
            <a:t> offshore)</a:t>
          </a:r>
          <a:endParaRPr lang="en-US" sz="16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2"/>
  <sheetViews>
    <sheetView tabSelected="1" topLeftCell="A14" workbookViewId="0">
      <selection activeCell="D71" sqref="D71"/>
    </sheetView>
  </sheetViews>
  <sheetFormatPr baseColWidth="10" defaultRowHeight="15" x14ac:dyDescent="0"/>
  <cols>
    <col min="1" max="1" width="4.33203125" customWidth="1"/>
    <col min="2" max="2" width="43.5" bestFit="1" customWidth="1"/>
    <col min="3" max="3" width="13.5" bestFit="1" customWidth="1"/>
    <col min="4" max="4" width="13.5" customWidth="1"/>
    <col min="5" max="5" width="17.33203125" bestFit="1" customWidth="1"/>
    <col min="6" max="6" width="17.6640625" bestFit="1" customWidth="1"/>
    <col min="7" max="13" width="17.6640625" customWidth="1"/>
    <col min="14" max="14" width="78.6640625" bestFit="1" customWidth="1"/>
    <col min="15" max="15" width="16.5" bestFit="1" customWidth="1"/>
    <col min="16" max="16" width="11.83203125" bestFit="1" customWidth="1"/>
    <col min="17" max="17" width="13.1640625" bestFit="1" customWidth="1"/>
    <col min="20" max="20" width="11.83203125" bestFit="1" customWidth="1"/>
    <col min="21" max="21" width="13.1640625" bestFit="1" customWidth="1"/>
    <col min="23" max="23" width="13.1640625" bestFit="1" customWidth="1"/>
    <col min="24" max="24" width="13.1640625" customWidth="1"/>
    <col min="25" max="25" width="23.83203125" bestFit="1" customWidth="1"/>
    <col min="26" max="26" width="11.1640625" bestFit="1" customWidth="1"/>
    <col min="27" max="27" width="13.1640625" bestFit="1" customWidth="1"/>
  </cols>
  <sheetData>
    <row r="1" spans="1:14">
      <c r="A1" t="s">
        <v>86</v>
      </c>
    </row>
    <row r="3" spans="1:14">
      <c r="A3" t="s">
        <v>30</v>
      </c>
    </row>
    <row r="4" spans="1:14">
      <c r="A4" t="s">
        <v>94</v>
      </c>
    </row>
    <row r="9" spans="1:14" ht="20">
      <c r="B9" s="11" t="s">
        <v>87</v>
      </c>
      <c r="C9" s="7" t="s">
        <v>17</v>
      </c>
      <c r="D9" s="6"/>
      <c r="E9" s="6" t="s">
        <v>19</v>
      </c>
    </row>
    <row r="10" spans="1:14">
      <c r="B10" s="9"/>
      <c r="C10" s="10"/>
      <c r="D10" s="9"/>
      <c r="E10" s="9"/>
    </row>
    <row r="11" spans="1:14">
      <c r="B11" s="8" t="s">
        <v>88</v>
      </c>
      <c r="C11" s="3" t="s">
        <v>0</v>
      </c>
      <c r="D11">
        <v>12000</v>
      </c>
    </row>
    <row r="13" spans="1:14" ht="20">
      <c r="B13" s="11" t="s">
        <v>21</v>
      </c>
      <c r="C13" s="7" t="s">
        <v>17</v>
      </c>
      <c r="D13" s="6" t="s">
        <v>20</v>
      </c>
      <c r="E13" s="6" t="s">
        <v>19</v>
      </c>
    </row>
    <row r="14" spans="1:14">
      <c r="B14" s="9" t="s">
        <v>89</v>
      </c>
      <c r="C14" s="10"/>
      <c r="D14" s="9"/>
      <c r="E14" s="9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B15" s="8" t="s">
        <v>1</v>
      </c>
      <c r="C15" s="3" t="s">
        <v>2</v>
      </c>
      <c r="D15" s="1">
        <v>0.38</v>
      </c>
    </row>
    <row r="16" spans="1:14">
      <c r="B16" s="8" t="s">
        <v>31</v>
      </c>
      <c r="C16" s="3" t="s">
        <v>2</v>
      </c>
      <c r="D16" s="1">
        <v>0.2</v>
      </c>
    </row>
    <row r="17" spans="2:5">
      <c r="B17" s="8" t="s">
        <v>32</v>
      </c>
      <c r="C17" s="3" t="s">
        <v>2</v>
      </c>
      <c r="D17" s="2">
        <v>0.05</v>
      </c>
      <c r="E17" t="s">
        <v>23</v>
      </c>
    </row>
    <row r="18" spans="2:5">
      <c r="B18" s="8" t="s">
        <v>45</v>
      </c>
      <c r="C18" s="3" t="s">
        <v>0</v>
      </c>
      <c r="D18" s="5">
        <v>1122.537</v>
      </c>
      <c r="E18" t="s">
        <v>44</v>
      </c>
    </row>
    <row r="19" spans="2:5">
      <c r="B19" s="8" t="s">
        <v>46</v>
      </c>
      <c r="C19" s="3" t="s">
        <v>0</v>
      </c>
      <c r="D19" s="5">
        <v>3752.9029999999998</v>
      </c>
      <c r="E19" t="s">
        <v>90</v>
      </c>
    </row>
    <row r="20" spans="2:5">
      <c r="B20" s="8" t="s">
        <v>47</v>
      </c>
      <c r="C20" s="3" t="s">
        <v>0</v>
      </c>
      <c r="D20" s="5">
        <v>5787.3789999999999</v>
      </c>
      <c r="E20" t="s">
        <v>91</v>
      </c>
    </row>
    <row r="21" spans="2:5">
      <c r="B21" s="8" t="s">
        <v>48</v>
      </c>
      <c r="C21" s="3" t="s">
        <v>0</v>
      </c>
      <c r="D21" s="5">
        <v>60.768900000000002</v>
      </c>
    </row>
    <row r="22" spans="2:5">
      <c r="B22" s="8" t="s">
        <v>50</v>
      </c>
      <c r="C22" s="3" t="s">
        <v>0</v>
      </c>
      <c r="D22" s="5">
        <v>950.35799999999995</v>
      </c>
    </row>
    <row r="23" spans="2:5">
      <c r="B23" s="8" t="s">
        <v>49</v>
      </c>
      <c r="C23" s="3" t="s">
        <v>0</v>
      </c>
      <c r="D23" s="5">
        <v>5064.0770000000002</v>
      </c>
    </row>
    <row r="24" spans="2:5">
      <c r="B24" s="8" t="s">
        <v>51</v>
      </c>
      <c r="C24" s="3" t="s">
        <v>0</v>
      </c>
      <c r="D24">
        <v>16738</v>
      </c>
    </row>
    <row r="25" spans="2:5">
      <c r="B25" s="8" t="s">
        <v>92</v>
      </c>
      <c r="C25" s="3" t="s">
        <v>2</v>
      </c>
      <c r="D25" s="2">
        <v>0.08</v>
      </c>
      <c r="E25" s="1"/>
    </row>
    <row r="26" spans="2:5">
      <c r="B26" s="9" t="s">
        <v>38</v>
      </c>
      <c r="C26" s="10"/>
      <c r="D26" s="9"/>
      <c r="E26" s="9"/>
    </row>
    <row r="27" spans="2:5">
      <c r="B27" s="8" t="s">
        <v>40</v>
      </c>
      <c r="C27" s="3" t="s">
        <v>0</v>
      </c>
      <c r="D27">
        <f>D11*(D15-D16)</f>
        <v>2160</v>
      </c>
      <c r="E27" t="s">
        <v>52</v>
      </c>
    </row>
    <row r="28" spans="2:5">
      <c r="B28" s="8" t="s">
        <v>41</v>
      </c>
      <c r="C28" s="3" t="s">
        <v>0</v>
      </c>
      <c r="D28" s="14">
        <f>3*(SQRT((D18*D25)^2+(D19*D25)^2+(D20*D25)^2+(D21*D25)^2+(D22*D25)^2+(D23*D25)^2+(D11*D17)^2)-(SQRT((D18*D25)^2+(D19*D25)^2+(D20*D25)^2+(D21*D25)^2+(D22*D25)^2+(D23*D25)^2)))</f>
        <v>669.76988542507627</v>
      </c>
      <c r="E28" t="s">
        <v>53</v>
      </c>
    </row>
    <row r="29" spans="2:5">
      <c r="B29" s="8" t="s">
        <v>42</v>
      </c>
      <c r="C29" s="3" t="s">
        <v>43</v>
      </c>
      <c r="D29" s="5">
        <f>D27*(D15-D16)/D27*8760</f>
        <v>1576.8</v>
      </c>
      <c r="E29" t="s">
        <v>54</v>
      </c>
    </row>
    <row r="30" spans="2:5">
      <c r="B30" s="8" t="s">
        <v>33</v>
      </c>
      <c r="C30" s="3" t="s">
        <v>3</v>
      </c>
      <c r="D30">
        <f>D11*D15*8760</f>
        <v>39945600</v>
      </c>
      <c r="E30" t="s">
        <v>55</v>
      </c>
    </row>
    <row r="31" spans="2:5">
      <c r="B31" s="8"/>
      <c r="C31" s="3"/>
    </row>
    <row r="32" spans="2:5">
      <c r="B32" s="8"/>
      <c r="C32" s="3"/>
    </row>
    <row r="33" spans="2:14">
      <c r="B33" s="8"/>
      <c r="C33" s="3"/>
    </row>
    <row r="34" spans="2:14">
      <c r="B34" s="8"/>
      <c r="C34" s="3"/>
    </row>
    <row r="35" spans="2:14">
      <c r="C35" s="3"/>
    </row>
    <row r="36" spans="2:14" ht="20">
      <c r="B36" s="11" t="s">
        <v>22</v>
      </c>
      <c r="C36" s="7" t="s">
        <v>17</v>
      </c>
      <c r="D36" s="6" t="s">
        <v>64</v>
      </c>
      <c r="E36" s="6" t="s">
        <v>65</v>
      </c>
      <c r="F36" s="6" t="s">
        <v>70</v>
      </c>
      <c r="G36" s="6" t="s">
        <v>73</v>
      </c>
      <c r="H36" s="6" t="s">
        <v>68</v>
      </c>
      <c r="I36" s="6" t="s">
        <v>67</v>
      </c>
      <c r="J36" s="6" t="s">
        <v>69</v>
      </c>
      <c r="K36" s="6" t="s">
        <v>71</v>
      </c>
      <c r="L36" s="6" t="s">
        <v>72</v>
      </c>
      <c r="M36" s="6" t="s">
        <v>66</v>
      </c>
      <c r="N36" s="6" t="s">
        <v>19</v>
      </c>
    </row>
    <row r="37" spans="2:14">
      <c r="B37" s="9" t="s">
        <v>81</v>
      </c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">
        <v>76</v>
      </c>
    </row>
    <row r="38" spans="2:14">
      <c r="B38" s="8" t="s">
        <v>34</v>
      </c>
      <c r="C38" s="3" t="s">
        <v>18</v>
      </c>
      <c r="D38" s="5">
        <v>45109.846594791597</v>
      </c>
      <c r="E38" s="5">
        <v>14542.8</v>
      </c>
      <c r="F38" s="5">
        <v>115993.511086018</v>
      </c>
      <c r="G38" s="5">
        <v>16936.080000000002</v>
      </c>
      <c r="H38" s="5">
        <v>63957.9925046875</v>
      </c>
      <c r="I38" s="5">
        <v>89124.105426249997</v>
      </c>
      <c r="J38" s="5">
        <v>35991.479999999901</v>
      </c>
      <c r="K38" s="5">
        <v>124114.10264700001</v>
      </c>
      <c r="L38" s="5">
        <v>152323.854235826</v>
      </c>
      <c r="M38" s="5">
        <v>27764.787582692599</v>
      </c>
      <c r="N38" t="s">
        <v>39</v>
      </c>
    </row>
    <row r="39" spans="2:14">
      <c r="B39" s="8" t="s">
        <v>35</v>
      </c>
      <c r="C39" s="3" t="s">
        <v>4</v>
      </c>
      <c r="D39" s="5">
        <v>27.813664100771199</v>
      </c>
      <c r="E39" s="5">
        <v>28.232874767449001</v>
      </c>
      <c r="F39" s="5">
        <v>29.904383147564001</v>
      </c>
      <c r="G39" s="5">
        <v>28.482942794659898</v>
      </c>
      <c r="H39" s="5">
        <v>11.793035994750101</v>
      </c>
      <c r="I39" s="5">
        <v>11.4530350811396</v>
      </c>
      <c r="J39" s="5">
        <v>11.708250899510601</v>
      </c>
      <c r="K39" s="5">
        <v>13.554408797528801</v>
      </c>
      <c r="L39" s="5">
        <v>14.427068004331501</v>
      </c>
      <c r="M39" s="5">
        <v>52.859194357511498</v>
      </c>
      <c r="N39" t="s">
        <v>39</v>
      </c>
    </row>
    <row r="40" spans="2:14">
      <c r="B40" s="8" t="s">
        <v>36</v>
      </c>
      <c r="C40" s="3" t="s">
        <v>2</v>
      </c>
      <c r="D40" s="12">
        <v>0.57999999999999996</v>
      </c>
      <c r="E40" s="12">
        <v>0.4</v>
      </c>
      <c r="F40" s="12">
        <v>0.49</v>
      </c>
      <c r="G40" s="12">
        <v>0.34</v>
      </c>
      <c r="H40" s="12">
        <v>0.46</v>
      </c>
      <c r="I40" s="12">
        <v>0.45300000000000001</v>
      </c>
      <c r="J40" s="12">
        <v>0.36</v>
      </c>
      <c r="K40" s="12">
        <v>0.36099999999999999</v>
      </c>
      <c r="L40" s="12">
        <v>0.373</v>
      </c>
      <c r="M40" s="12">
        <v>0.45</v>
      </c>
    </row>
    <row r="41" spans="2:14">
      <c r="B41" s="8" t="s">
        <v>28</v>
      </c>
      <c r="C41" s="3" t="s">
        <v>2</v>
      </c>
      <c r="D41" s="12">
        <v>0.7</v>
      </c>
      <c r="E41" s="12">
        <v>0.7</v>
      </c>
      <c r="F41" s="12">
        <v>0.7</v>
      </c>
      <c r="G41" s="12">
        <v>0.65</v>
      </c>
      <c r="H41" s="12">
        <v>0.7</v>
      </c>
      <c r="I41" s="12">
        <v>0.7</v>
      </c>
      <c r="J41" s="12">
        <v>0.7</v>
      </c>
      <c r="K41" s="12">
        <v>0.7</v>
      </c>
      <c r="L41" s="12">
        <v>0.7</v>
      </c>
      <c r="M41" s="12">
        <v>0.7</v>
      </c>
    </row>
    <row r="42" spans="2:14">
      <c r="B42" s="8" t="s">
        <v>37</v>
      </c>
      <c r="C42" s="3" t="s">
        <v>2</v>
      </c>
      <c r="D42" s="12">
        <v>4.6399999999999997E-2</v>
      </c>
      <c r="E42" s="12">
        <v>0.04</v>
      </c>
      <c r="F42" s="12">
        <v>4.82E-2</v>
      </c>
      <c r="G42" s="12">
        <v>3.4000000000000002E-2</v>
      </c>
      <c r="H42" s="12">
        <v>4.5999999999999999E-2</v>
      </c>
      <c r="I42" s="12">
        <v>3.5999999999999997E-2</v>
      </c>
      <c r="J42" s="12">
        <v>1.7999999999999999E-2</v>
      </c>
      <c r="K42" s="12">
        <v>4.2500000000000003E-2</v>
      </c>
      <c r="L42" s="12">
        <v>3.6400000000000002E-2</v>
      </c>
      <c r="M42" s="12">
        <v>2.2499999999999999E-2</v>
      </c>
    </row>
    <row r="43" spans="2:14">
      <c r="B43" s="8" t="s">
        <v>6</v>
      </c>
      <c r="C43" s="3" t="s">
        <v>2</v>
      </c>
      <c r="D43" s="12">
        <v>0.9</v>
      </c>
      <c r="E43" s="12">
        <v>0.89</v>
      </c>
      <c r="F43" s="12">
        <v>0.85</v>
      </c>
      <c r="G43" s="12">
        <v>0.89</v>
      </c>
      <c r="H43" s="12">
        <v>0.88</v>
      </c>
      <c r="I43" s="12">
        <v>0.9</v>
      </c>
      <c r="J43" s="12">
        <v>0.89</v>
      </c>
      <c r="K43" s="12">
        <v>0.85</v>
      </c>
      <c r="L43" s="12">
        <v>0.87</v>
      </c>
      <c r="M43" s="12">
        <v>0.89</v>
      </c>
    </row>
    <row r="44" spans="2:14">
      <c r="B44" s="8" t="s">
        <v>56</v>
      </c>
      <c r="C44" s="3" t="s">
        <v>60</v>
      </c>
      <c r="D44" s="15">
        <v>5.5245718453380999E-2</v>
      </c>
      <c r="E44" s="15">
        <v>5.5245718453380999E-2</v>
      </c>
      <c r="F44" s="15">
        <v>5.5245718453380999E-2</v>
      </c>
      <c r="G44" s="15">
        <v>5.5245718453380999E-2</v>
      </c>
      <c r="H44" s="15">
        <v>9.2683500000000002E-2</v>
      </c>
      <c r="I44" s="15">
        <v>9.2683500000000002E-2</v>
      </c>
      <c r="J44" s="15">
        <v>9.2683500000000002E-2</v>
      </c>
      <c r="K44" s="15">
        <v>9.2683500000000002E-2</v>
      </c>
      <c r="L44" s="15">
        <v>9.2683500000000002E-2</v>
      </c>
      <c r="M44" s="15">
        <v>7.3281799999999897E-2</v>
      </c>
      <c r="N44" t="s">
        <v>58</v>
      </c>
    </row>
    <row r="45" spans="2:14">
      <c r="B45" s="8" t="s">
        <v>82</v>
      </c>
      <c r="C45" s="3" t="s">
        <v>2</v>
      </c>
      <c r="D45" s="12">
        <v>0</v>
      </c>
      <c r="E45" s="12">
        <v>0</v>
      </c>
      <c r="F45" s="12">
        <v>0.85</v>
      </c>
      <c r="G45" s="12">
        <v>0</v>
      </c>
      <c r="H45" s="12">
        <v>0</v>
      </c>
      <c r="I45" s="12">
        <v>0</v>
      </c>
      <c r="J45" s="12">
        <v>0</v>
      </c>
      <c r="K45" s="12">
        <v>0.85</v>
      </c>
      <c r="L45" s="12">
        <v>0.85</v>
      </c>
      <c r="M45" s="12">
        <v>0</v>
      </c>
    </row>
    <row r="46" spans="2:14">
      <c r="B46" s="9" t="s">
        <v>77</v>
      </c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>
      <c r="B47" s="8" t="s">
        <v>83</v>
      </c>
      <c r="C47" s="3" t="s">
        <v>18</v>
      </c>
      <c r="D47" s="5">
        <f t="shared" ref="D47:M47" si="0">D38/D40/D43</f>
        <v>86417.330641363224</v>
      </c>
      <c r="E47" s="5">
        <f t="shared" si="0"/>
        <v>40850.561797752802</v>
      </c>
      <c r="F47" s="5">
        <f t="shared" si="0"/>
        <v>278495.82493641775</v>
      </c>
      <c r="G47" s="5">
        <f t="shared" si="0"/>
        <v>55968.539325842699</v>
      </c>
      <c r="H47" s="5">
        <f t="shared" si="0"/>
        <v>157998.99334161932</v>
      </c>
      <c r="I47" s="5">
        <f t="shared" si="0"/>
        <v>218602.17175925922</v>
      </c>
      <c r="J47" s="5">
        <f t="shared" si="0"/>
        <v>112332.95880149782</v>
      </c>
      <c r="K47" s="5">
        <f t="shared" si="0"/>
        <v>404478.09238064208</v>
      </c>
      <c r="L47" s="5">
        <f t="shared" si="0"/>
        <v>469396.48773790023</v>
      </c>
      <c r="M47" s="5">
        <f t="shared" si="0"/>
        <v>69325.312316336072</v>
      </c>
      <c r="N47" t="s">
        <v>75</v>
      </c>
    </row>
    <row r="48" spans="2:14">
      <c r="B48" s="8" t="s">
        <v>84</v>
      </c>
      <c r="C48" s="3" t="s">
        <v>5</v>
      </c>
      <c r="D48" s="5">
        <f>$D$27*D47</f>
        <v>186661434.18534458</v>
      </c>
      <c r="E48" s="5">
        <f t="shared" ref="E48:M48" si="1">$D$27*E47</f>
        <v>88237213.483146057</v>
      </c>
      <c r="F48" s="5">
        <f t="shared" si="1"/>
        <v>601550981.86266232</v>
      </c>
      <c r="G48" s="5">
        <f t="shared" si="1"/>
        <v>120892044.94382022</v>
      </c>
      <c r="H48" s="5">
        <f t="shared" si="1"/>
        <v>341277825.61789775</v>
      </c>
      <c r="I48" s="5">
        <f t="shared" si="1"/>
        <v>472180690.99999988</v>
      </c>
      <c r="J48" s="5">
        <f t="shared" si="1"/>
        <v>242639191.0112353</v>
      </c>
      <c r="K48" s="5">
        <f t="shared" si="1"/>
        <v>873672679.54218686</v>
      </c>
      <c r="L48" s="5">
        <f t="shared" si="1"/>
        <v>1013896413.5138645</v>
      </c>
      <c r="M48" s="5">
        <f t="shared" si="1"/>
        <v>149742674.60328591</v>
      </c>
    </row>
    <row r="49" spans="2:14">
      <c r="B49" s="8" t="s">
        <v>7</v>
      </c>
      <c r="C49" s="3" t="s">
        <v>4</v>
      </c>
      <c r="D49" s="4">
        <f>D48/$D$30</f>
        <v>4.6728909863750845</v>
      </c>
      <c r="E49" s="4">
        <f t="shared" ref="E49:M49" si="2">E48/$D$30</f>
        <v>2.2089344879823072</v>
      </c>
      <c r="F49" s="4">
        <f t="shared" si="2"/>
        <v>15.059255133548183</v>
      </c>
      <c r="G49" s="4">
        <f t="shared" si="2"/>
        <v>3.0264170507845725</v>
      </c>
      <c r="H49" s="4">
        <f t="shared" si="2"/>
        <v>8.5435648886960696</v>
      </c>
      <c r="I49" s="4">
        <f t="shared" si="2"/>
        <v>11.820593281863331</v>
      </c>
      <c r="J49" s="4">
        <f t="shared" si="2"/>
        <v>6.0742407426909422</v>
      </c>
      <c r="K49" s="4">
        <f t="shared" si="2"/>
        <v>21.87156231330076</v>
      </c>
      <c r="L49" s="4">
        <f t="shared" si="2"/>
        <v>25.381929762323374</v>
      </c>
      <c r="M49" s="4">
        <f t="shared" si="2"/>
        <v>3.7486650495495351</v>
      </c>
    </row>
    <row r="50" spans="2:14">
      <c r="B50" s="9" t="s">
        <v>78</v>
      </c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>
      <c r="B51" s="8" t="s">
        <v>26</v>
      </c>
      <c r="C51" s="3" t="s">
        <v>0</v>
      </c>
      <c r="D51" s="5">
        <f>$D$28/(1-D41)</f>
        <v>2232.566284750254</v>
      </c>
      <c r="E51" s="5">
        <f t="shared" ref="E51:M51" si="3">$D$28/(1-E41)</f>
        <v>2232.566284750254</v>
      </c>
      <c r="F51" s="5">
        <f t="shared" si="3"/>
        <v>2232.566284750254</v>
      </c>
      <c r="G51" s="5">
        <f t="shared" si="3"/>
        <v>1913.6282440716466</v>
      </c>
      <c r="H51" s="5">
        <f t="shared" si="3"/>
        <v>2232.566284750254</v>
      </c>
      <c r="I51" s="5">
        <f t="shared" si="3"/>
        <v>2232.566284750254</v>
      </c>
      <c r="J51" s="5">
        <f t="shared" si="3"/>
        <v>2232.566284750254</v>
      </c>
      <c r="K51" s="5">
        <f t="shared" si="3"/>
        <v>2232.566284750254</v>
      </c>
      <c r="L51" s="5">
        <f t="shared" si="3"/>
        <v>2232.566284750254</v>
      </c>
      <c r="M51" s="5">
        <f t="shared" si="3"/>
        <v>2232.566284750254</v>
      </c>
      <c r="N51" t="s">
        <v>85</v>
      </c>
    </row>
    <row r="52" spans="2:14">
      <c r="B52" s="8" t="s">
        <v>24</v>
      </c>
      <c r="C52" s="3" t="s">
        <v>4</v>
      </c>
      <c r="D52" s="4">
        <f>D39/(D40-D42)</f>
        <v>52.124557909991005</v>
      </c>
      <c r="E52" s="4">
        <f t="shared" ref="E52:M52" si="4">E39/(E40-E42)</f>
        <v>78.424652131802773</v>
      </c>
      <c r="F52" s="4">
        <f t="shared" si="4"/>
        <v>67.687603321783627</v>
      </c>
      <c r="G52" s="4">
        <f t="shared" si="4"/>
        <v>93.08151240084932</v>
      </c>
      <c r="H52" s="4">
        <f t="shared" si="4"/>
        <v>28.485594190217633</v>
      </c>
      <c r="I52" s="4">
        <f t="shared" si="4"/>
        <v>27.465311945178893</v>
      </c>
      <c r="J52" s="4">
        <f t="shared" si="4"/>
        <v>34.234651752954974</v>
      </c>
      <c r="K52" s="4">
        <f t="shared" si="4"/>
        <v>42.557013493026062</v>
      </c>
      <c r="L52" s="4">
        <f t="shared" si="4"/>
        <v>42.861164599915334</v>
      </c>
      <c r="M52" s="4">
        <f t="shared" si="4"/>
        <v>123.64723826318479</v>
      </c>
    </row>
    <row r="53" spans="2:14">
      <c r="B53" s="8" t="s">
        <v>25</v>
      </c>
      <c r="C53" s="3" t="s">
        <v>4</v>
      </c>
      <c r="D53" s="4">
        <f>D39/D40</f>
        <v>47.954593277191726</v>
      </c>
      <c r="E53" s="4">
        <f t="shared" ref="E53:M53" si="5">E39/E40</f>
        <v>70.582186918622497</v>
      </c>
      <c r="F53" s="4">
        <f t="shared" si="5"/>
        <v>61.029353362375517</v>
      </c>
      <c r="G53" s="4">
        <f t="shared" si="5"/>
        <v>83.773361160764395</v>
      </c>
      <c r="H53" s="4">
        <f t="shared" si="5"/>
        <v>25.637034771195871</v>
      </c>
      <c r="I53" s="4">
        <f t="shared" si="5"/>
        <v>25.282638148211035</v>
      </c>
      <c r="J53" s="4">
        <f t="shared" si="5"/>
        <v>32.522919165307222</v>
      </c>
      <c r="K53" s="4">
        <f t="shared" si="5"/>
        <v>37.546838774318012</v>
      </c>
      <c r="L53" s="4">
        <f t="shared" si="5"/>
        <v>38.678466499548257</v>
      </c>
      <c r="M53" s="4">
        <f t="shared" si="5"/>
        <v>117.46487635002555</v>
      </c>
    </row>
    <row r="54" spans="2:14">
      <c r="B54" s="8" t="s">
        <v>9</v>
      </c>
      <c r="C54" s="3" t="s">
        <v>4</v>
      </c>
      <c r="D54" s="4">
        <f t="shared" ref="D54:M54" si="6">D52-D53</f>
        <v>4.1699646327992781</v>
      </c>
      <c r="E54" s="4">
        <f t="shared" ref="E54" si="7">E52-E53</f>
        <v>7.8424652131802759</v>
      </c>
      <c r="F54" s="4">
        <f t="shared" ref="F54" si="8">F52-F53</f>
        <v>6.6582499594081099</v>
      </c>
      <c r="G54" s="4">
        <f t="shared" ref="G54" si="9">G52-G53</f>
        <v>9.3081512400849249</v>
      </c>
      <c r="H54" s="4">
        <f t="shared" ref="H54" si="10">H52-H53</f>
        <v>2.8485594190217611</v>
      </c>
      <c r="I54" s="4">
        <f t="shared" ref="I54" si="11">I52-I53</f>
        <v>2.1826737969678582</v>
      </c>
      <c r="J54" s="4">
        <f t="shared" ref="J54" si="12">J52-J53</f>
        <v>1.7117325876477523</v>
      </c>
      <c r="K54" s="4">
        <f t="shared" ref="K54" si="13">K52-K53</f>
        <v>5.0101747187080505</v>
      </c>
      <c r="L54" s="4">
        <f t="shared" ref="L54" si="14">L52-L53</f>
        <v>4.1826981003670767</v>
      </c>
      <c r="M54" s="4">
        <f t="shared" ref="M54" si="15">M52-M53</f>
        <v>6.1823619131592409</v>
      </c>
    </row>
    <row r="55" spans="2:14">
      <c r="B55" s="8" t="s">
        <v>8</v>
      </c>
      <c r="C55" s="3" t="s">
        <v>3</v>
      </c>
      <c r="D55" s="5">
        <f>D51*D41*8760</f>
        <v>13690096.458088556</v>
      </c>
      <c r="E55" s="5">
        <f t="shared" ref="E55:M55" si="16">E51*E41*8760</f>
        <v>13690096.458088556</v>
      </c>
      <c r="F55" s="5">
        <f t="shared" si="16"/>
        <v>13690096.458088556</v>
      </c>
      <c r="G55" s="5">
        <f t="shared" si="16"/>
        <v>10896199.221743956</v>
      </c>
      <c r="H55" s="5">
        <f t="shared" si="16"/>
        <v>13690096.458088556</v>
      </c>
      <c r="I55" s="5">
        <f t="shared" si="16"/>
        <v>13690096.458088556</v>
      </c>
      <c r="J55" s="5">
        <f t="shared" si="16"/>
        <v>13690096.458088556</v>
      </c>
      <c r="K55" s="5">
        <f t="shared" si="16"/>
        <v>13690096.458088556</v>
      </c>
      <c r="L55" s="5">
        <f t="shared" si="16"/>
        <v>13690096.458088556</v>
      </c>
      <c r="M55" s="5">
        <f t="shared" si="16"/>
        <v>13690096.458088556</v>
      </c>
      <c r="N55" t="s">
        <v>93</v>
      </c>
    </row>
    <row r="56" spans="2:14">
      <c r="B56" s="8" t="s">
        <v>10</v>
      </c>
      <c r="C56" s="3" t="s">
        <v>5</v>
      </c>
      <c r="D56" s="5">
        <f t="shared" ref="D56:M56" si="17">D54*D55</f>
        <v>57087218.049839944</v>
      </c>
      <c r="E56" s="5">
        <f t="shared" ref="E56" si="18">E54*E55</f>
        <v>107364105.23764201</v>
      </c>
      <c r="F56" s="5">
        <f t="shared" ref="F56" si="19">F54*F55</f>
        <v>91152084.186361238</v>
      </c>
      <c r="G56" s="5">
        <f t="shared" ref="G56" si="20">G54*G55</f>
        <v>101423470.2980884</v>
      </c>
      <c r="H56" s="5">
        <f t="shared" ref="H56" si="21">H54*H55</f>
        <v>38997053.213004611</v>
      </c>
      <c r="I56" s="5">
        <f t="shared" ref="I56" si="22">I54*I55</f>
        <v>29881014.817032378</v>
      </c>
      <c r="J56" s="5">
        <f t="shared" ref="J56" si="23">J54*J55</f>
        <v>23433784.235351253</v>
      </c>
      <c r="K56" s="5">
        <f t="shared" ref="K56" si="24">K54*K55</f>
        <v>68589775.170989916</v>
      </c>
      <c r="L56" s="5">
        <f t="shared" ref="L56" si="25">L54*L55</f>
        <v>57261540.44908905</v>
      </c>
      <c r="M56" s="5">
        <f t="shared" ref="M56" si="26">M54*M55</f>
        <v>84637130.929962918</v>
      </c>
    </row>
    <row r="57" spans="2:14">
      <c r="B57" s="8" t="s">
        <v>11</v>
      </c>
      <c r="C57" s="3" t="s">
        <v>4</v>
      </c>
      <c r="D57" s="4">
        <f t="shared" ref="D57:M57" si="27">D56/$D$30</f>
        <v>1.4291240599675545</v>
      </c>
      <c r="E57" s="4">
        <f t="shared" ref="E57" si="28">E56/$D$30</f>
        <v>2.6877579817962931</v>
      </c>
      <c r="F57" s="4">
        <f t="shared" ref="F57" si="29">F56/$D$30</f>
        <v>2.2819054961337728</v>
      </c>
      <c r="G57" s="4">
        <f t="shared" ref="G57" si="30">G56/$D$30</f>
        <v>2.5390398516504549</v>
      </c>
      <c r="H57" s="4">
        <f t="shared" ref="H57" si="31">H56/$D$30</f>
        <v>0.97625403581382209</v>
      </c>
      <c r="I57" s="4">
        <f t="shared" ref="I57" si="32">I56/$D$30</f>
        <v>0.74804270850938226</v>
      </c>
      <c r="J57" s="4">
        <f t="shared" ref="J57" si="33">J56/$D$30</f>
        <v>0.58664243960163953</v>
      </c>
      <c r="K57" s="4">
        <f t="shared" ref="K57" si="34">K56/$D$30</f>
        <v>1.7170796075410037</v>
      </c>
      <c r="L57" s="4">
        <f t="shared" ref="L57" si="35">L56/$D$30</f>
        <v>1.4334880549820017</v>
      </c>
      <c r="M57" s="4">
        <f t="shared" ref="M57" si="36">M56/$D$30</f>
        <v>2.1188098546513987</v>
      </c>
    </row>
    <row r="58" spans="2:14">
      <c r="B58" s="9" t="s">
        <v>79</v>
      </c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>
      <c r="B59" s="8" t="s">
        <v>74</v>
      </c>
      <c r="C59" s="3" t="s">
        <v>14</v>
      </c>
      <c r="D59" s="5">
        <f>D44 / D40 * (1-D45) * 3600</f>
        <v>342.90445936581312</v>
      </c>
      <c r="E59" s="5">
        <f t="shared" ref="E59:M59" si="37">E44 / E40 * (1-E45) * 3600</f>
        <v>497.21146608042898</v>
      </c>
      <c r="F59" s="5">
        <f t="shared" si="37"/>
        <v>60.883036662909682</v>
      </c>
      <c r="G59" s="5">
        <f t="shared" si="37"/>
        <v>584.95466597697532</v>
      </c>
      <c r="H59" s="5">
        <f t="shared" si="37"/>
        <v>725.34913043478264</v>
      </c>
      <c r="I59" s="5">
        <f t="shared" si="37"/>
        <v>736.55761589403971</v>
      </c>
      <c r="J59" s="5">
        <f t="shared" si="37"/>
        <v>926.83500000000015</v>
      </c>
      <c r="K59" s="5">
        <f t="shared" si="37"/>
        <v>138.64013850415512</v>
      </c>
      <c r="L59" s="5">
        <f t="shared" si="37"/>
        <v>134.17986595174264</v>
      </c>
      <c r="M59" s="5">
        <f t="shared" si="37"/>
        <v>586.25439999999912</v>
      </c>
      <c r="N59" t="s">
        <v>59</v>
      </c>
    </row>
    <row r="60" spans="2:14">
      <c r="B60" s="8" t="s">
        <v>63</v>
      </c>
      <c r="C60" s="3" t="s">
        <v>57</v>
      </c>
      <c r="D60" s="5">
        <f>$D$29*$D$27*D59/D43</f>
        <v>1297660203.6672339</v>
      </c>
      <c r="E60" s="5">
        <f t="shared" ref="E60:M60" si="38">$D$29*$D$27*E59/E43</f>
        <v>1902748950.3210564</v>
      </c>
      <c r="F60" s="5">
        <f t="shared" si="38"/>
        <v>243953887.0279578</v>
      </c>
      <c r="G60" s="5">
        <f t="shared" si="38"/>
        <v>2238528176.8483019</v>
      </c>
      <c r="H60" s="5">
        <f t="shared" si="38"/>
        <v>2807338521.770751</v>
      </c>
      <c r="I60" s="5">
        <f t="shared" si="38"/>
        <v>2787369716.9801326</v>
      </c>
      <c r="J60" s="5">
        <f t="shared" si="38"/>
        <v>3546849667.9550567</v>
      </c>
      <c r="K60" s="5">
        <f t="shared" si="38"/>
        <v>555520922.41134107</v>
      </c>
      <c r="L60" s="5">
        <f t="shared" si="38"/>
        <v>525289189.98465389</v>
      </c>
      <c r="M60" s="5">
        <f t="shared" si="38"/>
        <v>2243502051.58112</v>
      </c>
      <c r="N60" t="s">
        <v>29</v>
      </c>
    </row>
    <row r="61" spans="2:14">
      <c r="B61" s="8" t="s">
        <v>13</v>
      </c>
      <c r="C61" s="3" t="s">
        <v>14</v>
      </c>
      <c r="D61" s="4">
        <f t="shared" ref="D61:M61" si="39">D60/$D$30</f>
        <v>32.485685624129665</v>
      </c>
      <c r="E61" s="4">
        <f t="shared" ref="E61" si="40">E60/$D$30</f>
        <v>47.633505325268771</v>
      </c>
      <c r="F61" s="4">
        <f t="shared" ref="F61" si="41">F60/$D$30</f>
        <v>6.107152903647906</v>
      </c>
      <c r="G61" s="4">
        <f t="shared" ref="G61" si="42">G60/$D$30</f>
        <v>56.039418029727976</v>
      </c>
      <c r="H61" s="4">
        <f t="shared" ref="H61" si="43">H60/$D$30</f>
        <v>70.279042542126064</v>
      </c>
      <c r="I61" s="4">
        <f t="shared" ref="I61" si="44">I60/$D$30</f>
        <v>69.779142558382716</v>
      </c>
      <c r="J61" s="4">
        <f t="shared" ref="J61" si="45">J60/$D$30</f>
        <v>88.791998817267896</v>
      </c>
      <c r="K61" s="4">
        <f t="shared" ref="K61" si="46">K60/$D$30</f>
        <v>13.906936493915252</v>
      </c>
      <c r="L61" s="4">
        <f t="shared" ref="L61" si="47">L60/$D$30</f>
        <v>13.150113904526503</v>
      </c>
      <c r="M61" s="4">
        <f t="shared" ref="M61" si="48">M60/$D$30</f>
        <v>56.163934240094527</v>
      </c>
    </row>
    <row r="62" spans="2:14">
      <c r="B62" s="9" t="s">
        <v>80</v>
      </c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>
      <c r="B63" s="8" t="s">
        <v>26</v>
      </c>
      <c r="C63" s="3" t="s">
        <v>0</v>
      </c>
      <c r="D63" s="5">
        <f>$D$28/(1-D41)</f>
        <v>2232.566284750254</v>
      </c>
      <c r="E63" s="5">
        <f t="shared" ref="E63:M63" si="49">$D$28/(1-E41)</f>
        <v>2232.566284750254</v>
      </c>
      <c r="F63" s="5">
        <f t="shared" si="49"/>
        <v>2232.566284750254</v>
      </c>
      <c r="G63" s="5">
        <f t="shared" si="49"/>
        <v>1913.6282440716466</v>
      </c>
      <c r="H63" s="5">
        <f t="shared" si="49"/>
        <v>2232.566284750254</v>
      </c>
      <c r="I63" s="5">
        <f t="shared" si="49"/>
        <v>2232.566284750254</v>
      </c>
      <c r="J63" s="5">
        <f t="shared" si="49"/>
        <v>2232.566284750254</v>
      </c>
      <c r="K63" s="5">
        <f t="shared" si="49"/>
        <v>2232.566284750254</v>
      </c>
      <c r="L63" s="5">
        <f t="shared" si="49"/>
        <v>2232.566284750254</v>
      </c>
      <c r="M63" s="5">
        <f t="shared" si="49"/>
        <v>2232.566284750254</v>
      </c>
    </row>
    <row r="64" spans="2:14">
      <c r="B64" s="8" t="s">
        <v>61</v>
      </c>
      <c r="C64" s="3" t="s">
        <v>4</v>
      </c>
      <c r="D64" s="4">
        <f>D59/(D40-D42)</f>
        <v>642.6245490363815</v>
      </c>
      <c r="E64" s="4">
        <f t="shared" ref="E64:M64" si="50">E59/(E40-E42)</f>
        <v>1381.1429613345247</v>
      </c>
      <c r="F64" s="4">
        <f t="shared" si="50"/>
        <v>137.80678284950133</v>
      </c>
      <c r="G64" s="4">
        <f t="shared" si="50"/>
        <v>1911.6165554803113</v>
      </c>
      <c r="H64" s="4">
        <f t="shared" si="50"/>
        <v>1752.0510396975424</v>
      </c>
      <c r="I64" s="4">
        <f t="shared" si="50"/>
        <v>1766.3252179713181</v>
      </c>
      <c r="J64" s="4">
        <f t="shared" si="50"/>
        <v>2710.0438596491235</v>
      </c>
      <c r="K64" s="4">
        <f t="shared" si="50"/>
        <v>435.29085872576172</v>
      </c>
      <c r="L64" s="4">
        <f t="shared" si="50"/>
        <v>398.63299450903935</v>
      </c>
      <c r="M64" s="4">
        <f t="shared" si="50"/>
        <v>1371.3553216374248</v>
      </c>
    </row>
    <row r="65" spans="2:14">
      <c r="B65" s="8" t="s">
        <v>62</v>
      </c>
      <c r="C65" s="3" t="s">
        <v>4</v>
      </c>
      <c r="D65" s="4">
        <f>D59/D40</f>
        <v>591.21458511347089</v>
      </c>
      <c r="E65" s="4">
        <f t="shared" ref="E65:M65" si="51">E59/E40</f>
        <v>1243.0286652010723</v>
      </c>
      <c r="F65" s="4">
        <f t="shared" si="51"/>
        <v>124.25109523042792</v>
      </c>
      <c r="G65" s="4">
        <f t="shared" si="51"/>
        <v>1720.4548999322803</v>
      </c>
      <c r="H65" s="4">
        <f t="shared" si="51"/>
        <v>1576.8459357277882</v>
      </c>
      <c r="I65" s="4">
        <f t="shared" si="51"/>
        <v>1625.9550019735975</v>
      </c>
      <c r="J65" s="4">
        <f t="shared" si="51"/>
        <v>2574.541666666667</v>
      </c>
      <c r="K65" s="4">
        <f t="shared" si="51"/>
        <v>384.04470499765961</v>
      </c>
      <c r="L65" s="4">
        <f t="shared" si="51"/>
        <v>359.73154410654865</v>
      </c>
      <c r="M65" s="4">
        <f t="shared" si="51"/>
        <v>1302.7875555555536</v>
      </c>
    </row>
    <row r="66" spans="2:14">
      <c r="B66" s="8" t="s">
        <v>12</v>
      </c>
      <c r="C66" s="3" t="s">
        <v>4</v>
      </c>
      <c r="D66" s="4">
        <f t="shared" ref="D66:M66" si="52">D64-D65</f>
        <v>51.409963922910606</v>
      </c>
      <c r="E66" s="4">
        <f t="shared" ref="E66" si="53">E64-E65</f>
        <v>138.1142961334524</v>
      </c>
      <c r="F66" s="4">
        <f t="shared" ref="F66" si="54">F64-F65</f>
        <v>13.55568761907341</v>
      </c>
      <c r="G66" s="4">
        <f t="shared" ref="G66" si="55">G64-G65</f>
        <v>191.16165554803092</v>
      </c>
      <c r="H66" s="4">
        <f t="shared" ref="H66" si="56">H64-H65</f>
        <v>175.20510396975419</v>
      </c>
      <c r="I66" s="4">
        <f t="shared" ref="I66" si="57">I64-I65</f>
        <v>140.37021599772061</v>
      </c>
      <c r="J66" s="4">
        <f t="shared" ref="J66" si="58">J64-J65</f>
        <v>135.50219298245656</v>
      </c>
      <c r="K66" s="4">
        <f t="shared" ref="K66" si="59">K64-K65</f>
        <v>51.246153728102115</v>
      </c>
      <c r="L66" s="4">
        <f t="shared" ref="L66" si="60">L64-L65</f>
        <v>38.901450402490696</v>
      </c>
      <c r="M66" s="4">
        <f t="shared" ref="M66" si="61">M64-M65</f>
        <v>68.567766081871241</v>
      </c>
    </row>
    <row r="67" spans="2:14">
      <c r="B67" s="8" t="s">
        <v>8</v>
      </c>
      <c r="C67" s="3" t="s">
        <v>3</v>
      </c>
      <c r="D67" s="5">
        <f>D51*D41/D43*8760</f>
        <v>15211218.286765061</v>
      </c>
      <c r="E67" s="5">
        <f t="shared" ref="E67:M67" si="62">E51*E41/E43*8760</f>
        <v>15382130.851784894</v>
      </c>
      <c r="F67" s="5">
        <f t="shared" si="62"/>
        <v>16105995.833045362</v>
      </c>
      <c r="G67" s="5">
        <f t="shared" si="62"/>
        <v>12242920.473869614</v>
      </c>
      <c r="H67" s="5">
        <f t="shared" si="62"/>
        <v>15556927.793282449</v>
      </c>
      <c r="I67" s="5">
        <f t="shared" si="62"/>
        <v>15211218.286765061</v>
      </c>
      <c r="J67" s="5">
        <f t="shared" si="62"/>
        <v>15382130.851784894</v>
      </c>
      <c r="K67" s="5">
        <f t="shared" si="62"/>
        <v>16105995.833045362</v>
      </c>
      <c r="L67" s="5">
        <f t="shared" si="62"/>
        <v>15735743.055274202</v>
      </c>
      <c r="M67" s="5">
        <f t="shared" si="62"/>
        <v>15382130.851784894</v>
      </c>
      <c r="N67" t="s">
        <v>27</v>
      </c>
    </row>
    <row r="68" spans="2:14">
      <c r="B68" s="8" t="s">
        <v>10</v>
      </c>
      <c r="C68" s="3" t="s">
        <v>5</v>
      </c>
      <c r="D68" s="5">
        <f t="shared" ref="D68:M68" si="63">D66*D67</f>
        <v>782008183.34610987</v>
      </c>
      <c r="E68" s="5">
        <f t="shared" ref="E68" si="64">E66*E67</f>
        <v>2124492175.6269333</v>
      </c>
      <c r="F68" s="5">
        <f t="shared" ref="F68" si="65">F66*F67</f>
        <v>218327848.30686095</v>
      </c>
      <c r="G68" s="5">
        <f t="shared" ref="G68" si="66">G66*G67</f>
        <v>2340376946.5277987</v>
      </c>
      <c r="H68" s="5">
        <f t="shared" ref="H68" si="67">H66*H67</f>
        <v>2725653151.4720101</v>
      </c>
      <c r="I68" s="5">
        <f t="shared" ref="I68" si="68">I66*I67</f>
        <v>2135201996.5016892</v>
      </c>
      <c r="J68" s="5">
        <f t="shared" ref="J68" si="69">J66*J67</f>
        <v>2084312463.1599557</v>
      </c>
      <c r="K68" s="5">
        <f t="shared" ref="K68" si="70">K66*K67</f>
        <v>825370338.40441465</v>
      </c>
      <c r="L68" s="5">
        <f t="shared" ref="L68" si="71">L66*L67</f>
        <v>612143228.0110867</v>
      </c>
      <c r="M68" s="5">
        <f t="shared" ref="M68" si="72">M66*M67</f>
        <v>1054718350.0859214</v>
      </c>
    </row>
    <row r="69" spans="2:14">
      <c r="B69" s="8" t="s">
        <v>11</v>
      </c>
      <c r="C69" s="3" t="s">
        <v>4</v>
      </c>
      <c r="D69" s="4">
        <f>D68/$D$30</f>
        <v>19.576829071189565</v>
      </c>
      <c r="E69" s="4">
        <f t="shared" ref="E69:M69" si="73">E68/$D$30</f>
        <v>53.184635494946463</v>
      </c>
      <c r="F69" s="4">
        <f t="shared" si="73"/>
        <v>5.4656294637422134</v>
      </c>
      <c r="G69" s="4">
        <f t="shared" si="73"/>
        <v>58.589104845785236</v>
      </c>
      <c r="H69" s="4">
        <f t="shared" si="73"/>
        <v>68.23412719979197</v>
      </c>
      <c r="I69" s="4">
        <f t="shared" si="73"/>
        <v>53.452745646621636</v>
      </c>
      <c r="J69" s="4">
        <f t="shared" si="73"/>
        <v>52.178774712608039</v>
      </c>
      <c r="K69" s="4">
        <f t="shared" si="73"/>
        <v>20.662359268715822</v>
      </c>
      <c r="L69" s="4">
        <f t="shared" si="73"/>
        <v>15.324421914080316</v>
      </c>
      <c r="M69" s="4">
        <f t="shared" si="73"/>
        <v>26.403868012645233</v>
      </c>
    </row>
    <row r="70" spans="2:14">
      <c r="B70" s="9" t="s">
        <v>15</v>
      </c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>
      <c r="B71" s="8" t="s">
        <v>16</v>
      </c>
      <c r="C71" s="3" t="s">
        <v>4</v>
      </c>
      <c r="D71" s="16">
        <f t="shared" ref="D71:M71" si="74">D49+D57</f>
        <v>6.1020150463426388</v>
      </c>
      <c r="E71" s="16">
        <f t="shared" si="74"/>
        <v>4.8966924697785998</v>
      </c>
      <c r="F71" s="16">
        <f t="shared" si="74"/>
        <v>17.341160629681955</v>
      </c>
      <c r="G71" s="16">
        <f t="shared" si="74"/>
        <v>5.5654569024350273</v>
      </c>
      <c r="H71" s="16">
        <f t="shared" si="74"/>
        <v>9.5198189245098916</v>
      </c>
      <c r="I71" s="16">
        <f t="shared" si="74"/>
        <v>12.568635990372714</v>
      </c>
      <c r="J71" s="16">
        <f t="shared" si="74"/>
        <v>6.660883182292582</v>
      </c>
      <c r="K71" s="16">
        <f t="shared" si="74"/>
        <v>23.588641920841763</v>
      </c>
      <c r="L71" s="16">
        <f t="shared" si="74"/>
        <v>26.815417817305374</v>
      </c>
      <c r="M71" s="16">
        <f t="shared" si="74"/>
        <v>5.8674749042009342</v>
      </c>
    </row>
    <row r="72" spans="2:14">
      <c r="B72" s="8" t="s">
        <v>13</v>
      </c>
      <c r="C72" s="3" t="s">
        <v>14</v>
      </c>
      <c r="D72" s="16">
        <f t="shared" ref="D72:M72" si="75">D61+D69</f>
        <v>52.06251469531923</v>
      </c>
      <c r="E72" s="16">
        <f t="shared" si="75"/>
        <v>100.81814082021523</v>
      </c>
      <c r="F72" s="16">
        <f t="shared" si="75"/>
        <v>11.572782367390118</v>
      </c>
      <c r="G72" s="16">
        <f t="shared" si="75"/>
        <v>114.62852287551321</v>
      </c>
      <c r="H72" s="16">
        <f t="shared" si="75"/>
        <v>138.51316974191803</v>
      </c>
      <c r="I72" s="16">
        <f t="shared" si="75"/>
        <v>123.23188820500435</v>
      </c>
      <c r="J72" s="16">
        <f t="shared" si="75"/>
        <v>140.97077352987594</v>
      </c>
      <c r="K72" s="16">
        <f t="shared" si="75"/>
        <v>34.569295762631072</v>
      </c>
      <c r="L72" s="16">
        <f t="shared" si="75"/>
        <v>28.474535818606817</v>
      </c>
      <c r="M72" s="16">
        <f t="shared" si="75"/>
        <v>82.567802252739767</v>
      </c>
    </row>
    <row r="73" spans="2:14">
      <c r="D73" s="4"/>
    </row>
    <row r="79" spans="2:14">
      <c r="D79" s="1"/>
    </row>
    <row r="80" spans="2:14">
      <c r="D80" s="1"/>
    </row>
    <row r="81" spans="4:4">
      <c r="D81" s="1"/>
    </row>
    <row r="82" spans="4:4">
      <c r="D82" s="1"/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Quintel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Laumans</dc:creator>
  <cp:lastModifiedBy>Chris Laumans</cp:lastModifiedBy>
  <dcterms:created xsi:type="dcterms:W3CDTF">2012-01-31T12:18:44Z</dcterms:created>
  <dcterms:modified xsi:type="dcterms:W3CDTF">2012-04-20T08:36:11Z</dcterms:modified>
</cp:coreProperties>
</file>